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irecteur financier\Publications internet\"/>
    </mc:Choice>
  </mc:AlternateContent>
  <xr:revisionPtr revIDLastSave="0" documentId="13_ncr:1_{6C05D111-264F-45D5-AEA5-F1C99666E75E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10" i="15" s="1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43" i="15" s="1"/>
  <c r="F59" i="15"/>
  <c r="A1" i="14"/>
  <c r="F51" i="18" l="1"/>
  <c r="H33" i="18"/>
  <c r="H55" i="18" s="1"/>
  <c r="H65" i="18" s="1"/>
  <c r="F33" i="18"/>
  <c r="H52" i="17"/>
  <c r="F52" i="17"/>
  <c r="F53" i="18" s="1"/>
  <c r="F36" i="17"/>
  <c r="F35" i="18" s="1"/>
  <c r="F33" i="16"/>
  <c r="H33" i="16"/>
  <c r="H57" i="16" s="1"/>
  <c r="F10" i="16"/>
  <c r="F57" i="16" s="1"/>
  <c r="H43" i="15"/>
  <c r="F10" i="15"/>
  <c r="T9" i="23"/>
  <c r="Q9" i="23"/>
  <c r="N9" i="23"/>
  <c r="H9" i="23"/>
  <c r="J2" i="33"/>
  <c r="I7" i="33" s="1"/>
  <c r="H7" i="33" s="1"/>
  <c r="G7" i="33" s="1"/>
  <c r="F7" i="33" s="1"/>
  <c r="E7" i="33" s="1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5" i="18"/>
  <c r="F65" i="18" s="1"/>
  <c r="K10" i="23"/>
  <c r="N10" i="23"/>
  <c r="Q10" i="23"/>
  <c r="F66" i="15"/>
  <c r="H66" i="15"/>
  <c r="H21" i="17"/>
  <c r="H21" i="18"/>
  <c r="H36" i="17"/>
  <c r="F21" i="18"/>
  <c r="K9" i="23"/>
  <c r="F21" i="17"/>
  <c r="Q8" i="23"/>
  <c r="N8" i="23" s="1"/>
  <c r="K8" i="23" s="1"/>
  <c r="H8" i="23" s="1"/>
  <c r="H29" i="29"/>
  <c r="H10" i="23" s="1"/>
  <c r="T29" i="29"/>
  <c r="T10" i="23" s="1"/>
  <c r="F56" i="17" l="1"/>
  <c r="F57" i="18" s="1"/>
  <c r="F38" i="17"/>
  <c r="T21" i="29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<sst xmlns="http://schemas.openxmlformats.org/spreadsheetml/2006/main" count="539" uniqueCount="353">
  <si>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</si>
  <si>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</si>
  <si>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</si>
  <si>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</si>
  <si>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</si>
  <si>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</si>
  <si>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</si>
  <si>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</si>
  <si>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</si>
  <si>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</si>
  <si>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</si>
  <si>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</si>
  <si>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</si>
  <si>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</si>
  <si>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</si>
  <si>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</si>
  <si>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</si>
  <si>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</si>
  <si>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</si>
  <si>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</si>
  <si>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</si>
  <si>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</si>
  <si>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</si>
  <si>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</si>
  <si>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</si>
  <si>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</si>
  <si>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</si>
  <si>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</si>
  <si>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</si>
  <si>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</si>
  <si>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</si>
  <si>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</si>
  <si>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</si>
  <si>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</si>
  <si>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</si>
  <si>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</si>
  <si>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</si>
  <si>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</si>
  <si>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</si>
  <si>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</si>
  <si>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</si>
  <si>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</si>
  <si>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</si>
  <si>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</si>
  <si>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</si>
  <si>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</si>
  <si>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</si>
  <si>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</si>
  <si>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</si>
  <si>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</si>
  <si>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</si>
  <si>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</si>
  <si>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</si>
  <si>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</si>
  <si>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</si>
  <si>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</si>
  <si>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</si>
  <si>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</si>
  <si>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</si>
  <si>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</si>
  <si>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</si>
  <si>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</si>
  <si>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</si>
  <si>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</si>
  <si>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</si>
  <si>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</si>
  <si>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</si>
  <si>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</si>
  <si>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</si>
  <si>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</si>
  <si>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</si>
  <si>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</si>
  <si>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</si>
  <si>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</si>
  <si>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</si>
  <si>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</si>
  <si>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</si>
  <si>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</si>
  <si>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</si>
  <si>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</si>
  <si>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</si>
  <si>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</si>
  <si>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</si>
  <si>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</si>
  <si>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</si>
  <si>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</si>
  <si>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</si>
  <si>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</si>
  <si>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</si>
  <si>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</si>
  <si>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</si>
  <si>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</si>
  <si>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</si>
  <si>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</si>
  <si>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</si>
  <si>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</si>
  <si>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</si>
  <si>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</si>
  <si>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</si>
  <si>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</si>
  <si>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</si>
  <si>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</si>
  <si>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</si>
  <si>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</si>
  <si>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</si>
  <si>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</si>
  <si>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</si>
  <si>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</si>
  <si>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</si>
  <si>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</si>
  <si>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</si>
  <si>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</si>
  <si>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</si>
  <si>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</si>
  <si>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</si>
  <si>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</si>
  <si>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</si>
  <si>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</si>
  <si>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</si>
  <si>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</si>
  <si>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</si>
  <si>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</si>
  <si>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</si>
  <si>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</si>
  <si>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</si>
  <si>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</si>
  <si>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</si>
  <si>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</si>
  <si>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</si>
  <si>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</si>
  <si>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</si>
  <si>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</si>
  <si>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</si>
  <si>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</si>
  <si>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</si>
  <si>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</si>
  <si>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</si>
  <si>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</si>
  <si>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</si>
  <si>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</si>
  <si>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</si>
  <si>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</si>
  <si>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</si>
  <si>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</si>
  <si>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</si>
  <si>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</si>
  <si>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</si>
  <si>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</si>
  <si>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</si>
  <si>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</si>
  <si>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</si>
  <si>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</si>
  <si>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</si>
  <si>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</si>
  <si>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</si>
  <si>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</si>
  <si>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</si>
  <si>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</si>
  <si>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</si>
  <si>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</si>
  <si>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</si>
  <si>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</si>
  <si>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</si>
  <si>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</si>
  <si>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</si>
  <si>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</si>
  <si>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</si>
  <si>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</si>
  <si>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</si>
  <si>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</si>
  <si>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</si>
  <si>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</si>
  <si>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</si>
  <si>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</si>
  <si>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</si>
  <si>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</si>
  <si>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</si>
  <si>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</si>
  <si>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</si>
  <si>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</si>
  <si>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</si>
  <si>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</si>
  <si>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</si>
  <si>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</si>
  <si>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</si>
  <si>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</si>
  <si>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</si>
  <si>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</si>
  <si>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</si>
  <si>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</si>
  <si>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</si>
  <si>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</si>
  <si>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</si>
  <si>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</si>
  <si>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</si>
  <si>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</si>
  <si>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</si>
  <si>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</si>
  <si>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</si>
  <si>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</si>
  <si>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</si>
  <si>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</si>
  <si>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</si>
  <si>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</si>
  <si>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</si>
  <si>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</si>
  <si>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</si>
  <si>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</si>
  <si>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</si>
  <si>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</si>
  <si>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</si>
  <si>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</si>
  <si>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</si>
  <si>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</si>
  <si>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</si>
  <si>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</si>
  <si>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</si>
  <si>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</si>
  <si>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</si>
  <si>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</si>
  <si>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</si>
  <si>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</si>
  <si>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</si>
  <si>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</si>
  <si>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</si>
  <si>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</si>
  <si>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</si>
  <si>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</si>
  <si>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</si>
  <si>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</si>
  <si>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</si>
  <si>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</si>
  <si>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</si>
  <si>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</si>
  <si>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</si>
  <si>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</si>
  <si>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</si>
  <si>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</si>
  <si>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</si>
  <si>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</si>
  <si>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</si>
  <si>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</si>
  <si>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</si>
  <si>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</si>
  <si>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</si>
  <si>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</si>
  <si>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</si>
  <si>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</si>
  <si>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</si>
  <si>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</si>
  <si>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</si>
  <si>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</si>
  <si>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</si>
  <si>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</si>
  <si>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</si>
  <si>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</si>
  <si>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</si>
  <si>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</si>
  <si>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</si>
  <si>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</si>
  <si>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</si>
  <si>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</si>
  <si>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</si>
  <si>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</si>
  <si>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</si>
  <si>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</si>
  <si>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</si>
  <si>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</si>
  <si>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</si>
  <si>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</si>
  <si>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</si>
  <si>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</si>
  <si>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</si>
  <si>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</si>
  <si>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</si>
  <si>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</si>
  <si>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</si>
  <si>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</si>
  <si>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</si>
  <si>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</si>
  <si>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</si>
  <si>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</si>
  <si>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</si>
  <si>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</si>
  <si>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</si>
  <si>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</si>
  <si>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</si>
  <si>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</si>
  <si>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</si>
  <si>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</si>
  <si>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</si>
  <si>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</si>
  <si>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</si>
  <si>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</si>
  <si>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</si>
  <si>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</si>
  <si>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</si>
  <si>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</si>
  <si>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</si>
  <si>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</si>
  <si>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</si>
  <si>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</si>
  <si>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</si>
  <si>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</si>
  <si>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</si>
  <si>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</si>
  <si>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</si>
  <si>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</si>
  <si>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</si>
  <si>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</si>
  <si>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</si>
  <si>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</si>
  <si>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</si>
  <si>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</si>
  <si>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</si>
  <si>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</si>
  <si>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</si>
  <si>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</si>
  <si>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</si>
  <si>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</si>
  <si>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</si>
  <si>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</si>
  <si>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</si>
  <si>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</si>
  <si>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</si>
  <si>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</si>
  <si>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</si>
  <si>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</si>
  <si>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</si>
  <si>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</si>
  <si>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</si>
  <si>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</si>
  <si>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</si>
  <si>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</si>
  <si>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</si>
  <si>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</si>
  <si>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</si>
  <si>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</si>
  <si>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Ramillies</t>
  </si>
  <si>
    <t>Administration communale de :</t>
  </si>
  <si>
    <t>RAMILLIES</t>
  </si>
  <si>
    <t>Avenue des Déportés, 48</t>
  </si>
  <si>
    <t>1367 RAMILLIES</t>
  </si>
  <si>
    <t>www.ramillies.be</t>
  </si>
  <si>
    <t>25/09/2024</t>
  </si>
  <si>
    <t>02/12/2024</t>
  </si>
  <si>
    <t>Compte</t>
  </si>
  <si>
    <t>Laurent NOËL</t>
  </si>
  <si>
    <t>081 43.23.34</t>
  </si>
  <si>
    <t>laurent.noel@ramillies.be</t>
  </si>
  <si>
    <t>Stéphan GODART</t>
  </si>
  <si>
    <t>081 43.23.49</t>
  </si>
  <si>
    <t>stephan.godart@ramillies.be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</si>
</sst>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737067.5</c:v>
                </c:pt>
                <c:pt idx="1">
                  <c:v>678279.99000000115</c:v>
                </c:pt>
                <c:pt idx="2">
                  <c:v>410909.38999999966</c:v>
                </c:pt>
                <c:pt idx="3">
                  <c:v>295564.06999999937</c:v>
                </c:pt>
                <c:pt idx="4">
                  <c:v>476017.34000000078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3444466.79</c:v>
                </c:pt>
                <c:pt idx="1">
                  <c:v>2279503.1700000009</c:v>
                </c:pt>
                <c:pt idx="2">
                  <c:v>1019332.8300000001</c:v>
                </c:pt>
                <c:pt idx="3">
                  <c:v>1037370.7999999989</c:v>
                </c:pt>
                <c:pt idx="4">
                  <c:v>538487.16000000015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5716035.5300000003</c:v>
                </c:pt>
                <c:pt idx="1">
                  <c:v>5883350.5699999994</c:v>
                </c:pt>
                <c:pt idx="2">
                  <c:v>6100214.6200000001</c:v>
                </c:pt>
                <c:pt idx="3">
                  <c:v>6788593.6799999997</c:v>
                </c:pt>
                <c:pt idx="4">
                  <c:v>8093963.2800000003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6453103.0300000003</c:v>
                </c:pt>
                <c:pt idx="1">
                  <c:v>6561630.5600000005</c:v>
                </c:pt>
                <c:pt idx="2">
                  <c:v>6511124.0099999998</c:v>
                </c:pt>
                <c:pt idx="3">
                  <c:v>7084157.7499999991</c:v>
                </c:pt>
                <c:pt idx="4">
                  <c:v>8569980.620000001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2288422.08</c:v>
                </c:pt>
                <c:pt idx="1">
                  <c:v>5190982.63</c:v>
                </c:pt>
                <c:pt idx="2">
                  <c:v>3743271.89</c:v>
                </c:pt>
                <c:pt idx="3">
                  <c:v>2190465.8600000003</c:v>
                </c:pt>
                <c:pt idx="4">
                  <c:v>1869222.2200000002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1341638.3799999999</c:v>
                </c:pt>
                <c:pt idx="1">
                  <c:v>1785496.4</c:v>
                </c:pt>
                <c:pt idx="2">
                  <c:v>69337.86</c:v>
                </c:pt>
                <c:pt idx="3">
                  <c:v>2726075.97</c:v>
                </c:pt>
                <c:pt idx="4">
                  <c:v>1791189.58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25122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2023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597" t="s">
        <v>344</v>
      </c>
      <c r="K23" s="231"/>
      <c r="L23" s="231"/>
      <c r="M23" s="232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597" t="s">
        <v>345</v>
      </c>
      <c r="K25" s="231"/>
      <c r="L25" s="231"/>
      <c r="M25" s="232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8" t="s">
        <v>346</v>
      </c>
      <c r="K27" s="279"/>
      <c r="L27" s="231"/>
      <c r="M27" s="232"/>
      <c r="O27" s="289" t="s">
        <v>1</v>
      </c>
      <c r="P27" s="289"/>
      <c r="Q27" s="290"/>
      <c r="R27" s="314">
        <v>2023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9" t="s">
        <v>347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600" t="s">
        <v>348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1"/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2" t="s">
        <v>349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9" t="s">
        <v>350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600" t="s">
        <v>351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1"/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2" t="s">
        <v>352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2023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2019</v>
      </c>
      <c r="I8" s="322"/>
      <c r="J8" s="322"/>
      <c r="K8" s="322">
        <f>N8-1</f>
        <v>2020</v>
      </c>
      <c r="L8" s="322"/>
      <c r="M8" s="322"/>
      <c r="N8" s="322">
        <f>Q8-1</f>
        <v>2021</v>
      </c>
      <c r="O8" s="322"/>
      <c r="P8" s="322"/>
      <c r="Q8" s="322">
        <f>T8-1</f>
        <v>2022</v>
      </c>
      <c r="R8" s="322"/>
      <c r="S8" s="322"/>
      <c r="T8" s="322">
        <f>X2</f>
        <v>2023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737067.5</v>
      </c>
      <c r="I9" s="317"/>
      <c r="J9" s="318"/>
      <c r="K9" s="316">
        <f>'Ordinaire GE'!K26-'Ordinaire GE'!K15</f>
        <v>678279.99000000115</v>
      </c>
      <c r="L9" s="317"/>
      <c r="M9" s="318"/>
      <c r="N9" s="316">
        <f>'Ordinaire GE'!N26-'Ordinaire GE'!N15</f>
        <v>410909.38999999966</v>
      </c>
      <c r="O9" s="317"/>
      <c r="P9" s="318"/>
      <c r="Q9" s="316">
        <f>'Ordinaire GE'!Q26-'Ordinaire GE'!Q15</f>
        <v>295564.06999999937</v>
      </c>
      <c r="R9" s="317"/>
      <c r="S9" s="318"/>
      <c r="T9" s="316">
        <f>'Ordinaire GE'!T26-'Ordinaire GE'!T15</f>
        <v>476017.34000000078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3444466.79</v>
      </c>
      <c r="I10" s="320"/>
      <c r="J10" s="321"/>
      <c r="K10" s="319">
        <f>'Ordinaire GE'!K29-'Ordinaire GE'!K18</f>
        <v>2279503.1700000009</v>
      </c>
      <c r="L10" s="320"/>
      <c r="M10" s="321"/>
      <c r="N10" s="319">
        <f>'Ordinaire GE'!N29-'Ordinaire GE'!N18</f>
        <v>1019332.8300000001</v>
      </c>
      <c r="O10" s="320"/>
      <c r="P10" s="321"/>
      <c r="Q10" s="319">
        <f>'Ordinaire GE'!Q29-'Ordinaire GE'!Q18</f>
        <v>1037370.7999999989</v>
      </c>
      <c r="R10" s="320"/>
      <c r="S10" s="321"/>
      <c r="T10" s="319">
        <f>'Ordinaire GE'!T29-'Ordinaire GE'!T18</f>
        <v>538487.16000000015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2023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2019</v>
      </c>
      <c r="I9" s="355"/>
      <c r="J9" s="355"/>
      <c r="K9" s="355">
        <f>N9-1</f>
        <v>2020</v>
      </c>
      <c r="L9" s="355"/>
      <c r="M9" s="355"/>
      <c r="N9" s="355">
        <f>Q9-1</f>
        <v>2021</v>
      </c>
      <c r="O9" s="355"/>
      <c r="P9" s="355"/>
      <c r="Q9" s="355">
        <f>T9-1</f>
        <v>2022</v>
      </c>
      <c r="R9" s="355"/>
      <c r="S9" s="355"/>
      <c r="T9" s="355">
        <f>X2</f>
        <v>2023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3">
        <v>2410013.5699999998</v>
      </c>
      <c r="I10" s="356">
        <v>5512664.2599999998</v>
      </c>
      <c r="J10" s="357">
        <v>5512664.2599999998</v>
      </c>
      <c r="K10" s="603">
        <v>2508367.5299999998</v>
      </c>
      <c r="L10" s="356">
        <v>5512664.2599999998</v>
      </c>
      <c r="M10" s="357">
        <v>5512664.2599999998</v>
      </c>
      <c r="N10" s="603">
        <v>2566292.36</v>
      </c>
      <c r="O10" s="356">
        <v>5512664.2599999998</v>
      </c>
      <c r="P10" s="357">
        <v>5512664.2599999998</v>
      </c>
      <c r="Q10" s="603">
        <v>3056462.4</v>
      </c>
      <c r="R10" s="356">
        <v>5512664.2599999998</v>
      </c>
      <c r="S10" s="357">
        <v>5512664.2599999998</v>
      </c>
      <c r="T10" s="603">
        <v>3705297.28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4">
        <v>1408337.62</v>
      </c>
      <c r="I11" s="352">
        <v>2726342.74</v>
      </c>
      <c r="J11" s="353">
        <v>2726342.74</v>
      </c>
      <c r="K11" s="604">
        <v>1439021.66</v>
      </c>
      <c r="L11" s="352">
        <v>2726342.74</v>
      </c>
      <c r="M11" s="353">
        <v>2726342.74</v>
      </c>
      <c r="N11" s="604">
        <v>1501484.19</v>
      </c>
      <c r="O11" s="352">
        <v>2726342.74</v>
      </c>
      <c r="P11" s="353">
        <v>2726342.74</v>
      </c>
      <c r="Q11" s="604">
        <v>1625145.74</v>
      </c>
      <c r="R11" s="352">
        <v>2726342.74</v>
      </c>
      <c r="S11" s="353">
        <v>2726342.74</v>
      </c>
      <c r="T11" s="604">
        <v>1711183.34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4">
        <v>1887672.21</v>
      </c>
      <c r="I12" s="352">
        <v>4264832.04</v>
      </c>
      <c r="J12" s="353">
        <v>4264832.04</v>
      </c>
      <c r="K12" s="604">
        <v>1926096.68</v>
      </c>
      <c r="L12" s="352">
        <v>4264832.04</v>
      </c>
      <c r="M12" s="353">
        <v>4264832.04</v>
      </c>
      <c r="N12" s="604">
        <v>2019214.2</v>
      </c>
      <c r="O12" s="352">
        <v>4264832.04</v>
      </c>
      <c r="P12" s="353">
        <v>4264832.04</v>
      </c>
      <c r="Q12" s="604">
        <v>2093220.04</v>
      </c>
      <c r="R12" s="352">
        <v>4264832.04</v>
      </c>
      <c r="S12" s="353">
        <v>4264832.04</v>
      </c>
      <c r="T12" s="604">
        <v>2185058.12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4">
        <v>10012.129999999999</v>
      </c>
      <c r="I13" s="352">
        <v>41563.69</v>
      </c>
      <c r="J13" s="353">
        <v>41563.69</v>
      </c>
      <c r="K13" s="604">
        <v>9864.7000000000007</v>
      </c>
      <c r="L13" s="352">
        <v>41563.69</v>
      </c>
      <c r="M13" s="353">
        <v>41563.69</v>
      </c>
      <c r="N13" s="604">
        <v>13223.87</v>
      </c>
      <c r="O13" s="352">
        <v>41563.69</v>
      </c>
      <c r="P13" s="353">
        <v>41563.69</v>
      </c>
      <c r="Q13" s="604">
        <v>13765.5</v>
      </c>
      <c r="R13" s="352">
        <v>41563.69</v>
      </c>
      <c r="S13" s="353">
        <v>41563.69</v>
      </c>
      <c r="T13" s="604">
        <v>15424.54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5">
        <v>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0</v>
      </c>
      <c r="O14" s="347">
        <v>0</v>
      </c>
      <c r="P14" s="348">
        <v>0</v>
      </c>
      <c r="Q14" s="605">
        <v>0</v>
      </c>
      <c r="R14" s="347">
        <v>0</v>
      </c>
      <c r="S14" s="348">
        <v>0</v>
      </c>
      <c r="T14" s="605">
        <v>477000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5716035.5300000003</v>
      </c>
      <c r="I15" s="350"/>
      <c r="J15" s="351"/>
      <c r="K15" s="350">
        <f>SUM(K10:K14)</f>
        <v>5883350.5699999994</v>
      </c>
      <c r="L15" s="350"/>
      <c r="M15" s="350"/>
      <c r="N15" s="349">
        <f>SUM(N10:N14)</f>
        <v>6100214.6200000001</v>
      </c>
      <c r="O15" s="350"/>
      <c r="P15" s="351"/>
      <c r="Q15" s="350">
        <f>SUM(Q10:Q14)</f>
        <v>6788593.6799999997</v>
      </c>
      <c r="R15" s="350"/>
      <c r="S15" s="351"/>
      <c r="T15" s="350">
        <f>SUM(T10:T14)</f>
        <v>8093963.2800000003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103279.89</v>
      </c>
      <c r="I16" s="342">
        <v>1521059.02</v>
      </c>
      <c r="J16" s="343">
        <v>2351270.66</v>
      </c>
      <c r="K16" s="606">
        <v>50953.66</v>
      </c>
      <c r="L16" s="342">
        <v>1659060.83</v>
      </c>
      <c r="M16" s="343">
        <v>1521059.02</v>
      </c>
      <c r="N16" s="606">
        <v>165237.28</v>
      </c>
      <c r="O16" s="342">
        <v>2230351.92</v>
      </c>
      <c r="P16" s="343">
        <v>1659060.83</v>
      </c>
      <c r="Q16" s="606">
        <v>136154.10999999999</v>
      </c>
      <c r="R16" s="342">
        <v>2351270.66</v>
      </c>
      <c r="S16" s="343">
        <v>2230351.92</v>
      </c>
      <c r="T16" s="606">
        <v>153598.63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1025427.8</v>
      </c>
      <c r="I17" s="347">
        <v>1192323.53</v>
      </c>
      <c r="J17" s="348">
        <v>824300.6</v>
      </c>
      <c r="K17" s="605">
        <v>1813941.76</v>
      </c>
      <c r="L17" s="347">
        <v>4295659.8600000003</v>
      </c>
      <c r="M17" s="348">
        <v>1192323.53</v>
      </c>
      <c r="N17" s="605">
        <v>1714571.09</v>
      </c>
      <c r="O17" s="347">
        <v>1045347.08</v>
      </c>
      <c r="P17" s="348">
        <v>4295659.8600000003</v>
      </c>
      <c r="Q17" s="605">
        <v>260000</v>
      </c>
      <c r="R17" s="347">
        <v>824300.6</v>
      </c>
      <c r="S17" s="348">
        <v>1045347.08</v>
      </c>
      <c r="T17" s="605">
        <v>1360000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6844743.2199999997</v>
      </c>
      <c r="I18" s="337"/>
      <c r="J18" s="338"/>
      <c r="K18" s="337">
        <f>SUM(K15:K17)</f>
        <v>7748245.9899999993</v>
      </c>
      <c r="L18" s="337"/>
      <c r="M18" s="337"/>
      <c r="N18" s="336">
        <f>SUM(N15:N17)</f>
        <v>7980022.9900000002</v>
      </c>
      <c r="O18" s="337"/>
      <c r="P18" s="338"/>
      <c r="Q18" s="336">
        <f>SUM(Q15:Q17)</f>
        <v>7184747.79</v>
      </c>
      <c r="R18" s="337"/>
      <c r="S18" s="338"/>
      <c r="T18" s="336">
        <f>SUM(T15:T17)</f>
        <v>9607561.9100000001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2019</v>
      </c>
      <c r="I21" s="355"/>
      <c r="J21" s="355"/>
      <c r="K21" s="355">
        <f>N21-1</f>
        <v>2020</v>
      </c>
      <c r="L21" s="355"/>
      <c r="M21" s="355"/>
      <c r="N21" s="355">
        <f>Q21-1</f>
        <v>2021</v>
      </c>
      <c r="O21" s="355"/>
      <c r="P21" s="355"/>
      <c r="Q21" s="355">
        <f>T21-1</f>
        <v>2022</v>
      </c>
      <c r="R21" s="355"/>
      <c r="S21" s="355"/>
      <c r="T21" s="355">
        <f>X2</f>
        <v>2023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3">
        <v>302406.43</v>
      </c>
      <c r="I22" s="356">
        <v>373432.17</v>
      </c>
      <c r="J22" s="357">
        <v>697745.74</v>
      </c>
      <c r="K22" s="603">
        <v>184791.83</v>
      </c>
      <c r="L22" s="356">
        <v>373432.17</v>
      </c>
      <c r="M22" s="357">
        <v>697745.74</v>
      </c>
      <c r="N22" s="603">
        <v>213134.4</v>
      </c>
      <c r="O22" s="356">
        <v>373432.17</v>
      </c>
      <c r="P22" s="357">
        <v>697745.74</v>
      </c>
      <c r="Q22" s="603">
        <v>335072.84999999998</v>
      </c>
      <c r="R22" s="356">
        <v>373432.17</v>
      </c>
      <c r="S22" s="357">
        <v>697745.74</v>
      </c>
      <c r="T22" s="603">
        <v>267755.15000000002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4">
        <v>6073047.4100000001</v>
      </c>
      <c r="I23" s="352">
        <v>12728583.199999999</v>
      </c>
      <c r="J23" s="353">
        <v>13240574.68</v>
      </c>
      <c r="K23" s="604">
        <v>6272120.04</v>
      </c>
      <c r="L23" s="352">
        <v>12728583.199999999</v>
      </c>
      <c r="M23" s="353">
        <v>13240574.68</v>
      </c>
      <c r="N23" s="604">
        <v>6093530.3399999999</v>
      </c>
      <c r="O23" s="352">
        <v>12728583.199999999</v>
      </c>
      <c r="P23" s="353">
        <v>13240574.68</v>
      </c>
      <c r="Q23" s="604">
        <v>6665180.5199999996</v>
      </c>
      <c r="R23" s="352">
        <v>12728583.199999999</v>
      </c>
      <c r="S23" s="353">
        <v>13240574.68</v>
      </c>
      <c r="T23" s="604">
        <v>8109897.4800000004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4">
        <v>77649.19</v>
      </c>
      <c r="I24" s="352">
        <v>548784.99</v>
      </c>
      <c r="J24" s="353">
        <v>408005.67</v>
      </c>
      <c r="K24" s="604">
        <v>104718.69</v>
      </c>
      <c r="L24" s="352">
        <v>548784.99</v>
      </c>
      <c r="M24" s="353">
        <v>408005.67</v>
      </c>
      <c r="N24" s="604">
        <v>104459.27</v>
      </c>
      <c r="O24" s="352">
        <v>548784.99</v>
      </c>
      <c r="P24" s="353">
        <v>408005.67</v>
      </c>
      <c r="Q24" s="604">
        <v>83904.38</v>
      </c>
      <c r="R24" s="352">
        <v>548784.99</v>
      </c>
      <c r="S24" s="353">
        <v>408005.67</v>
      </c>
      <c r="T24" s="604">
        <v>66938.210000000006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5">
        <v>0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100000</v>
      </c>
      <c r="O25" s="347">
        <v>0</v>
      </c>
      <c r="P25" s="348">
        <v>0</v>
      </c>
      <c r="Q25" s="605">
        <v>0</v>
      </c>
      <c r="R25" s="347">
        <v>0</v>
      </c>
      <c r="S25" s="348">
        <v>0</v>
      </c>
      <c r="T25" s="605">
        <v>125389.78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6453103.0300000003</v>
      </c>
      <c r="I26" s="350"/>
      <c r="J26" s="350"/>
      <c r="K26" s="349">
        <f>SUM(K22:K25)</f>
        <v>6561630.5600000005</v>
      </c>
      <c r="L26" s="350"/>
      <c r="M26" s="351"/>
      <c r="N26" s="350">
        <f>SUM(N22:N25)</f>
        <v>6511124.0099999998</v>
      </c>
      <c r="O26" s="350"/>
      <c r="P26" s="350"/>
      <c r="Q26" s="349">
        <f>SUM(Q22:Q25)</f>
        <v>7084157.7499999991</v>
      </c>
      <c r="R26" s="350"/>
      <c r="S26" s="351"/>
      <c r="T26" s="349">
        <f>SUM(T22:T25)</f>
        <v>8569980.620000001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3836106.98</v>
      </c>
      <c r="I27" s="342">
        <v>6001218.2883333303</v>
      </c>
      <c r="J27" s="343">
        <v>5811470.0833333302</v>
      </c>
      <c r="K27" s="606">
        <v>3466118.6</v>
      </c>
      <c r="L27" s="342">
        <v>6001218.2883333303</v>
      </c>
      <c r="M27" s="343">
        <v>5811470.0833333302</v>
      </c>
      <c r="N27" s="606">
        <v>2488231.81</v>
      </c>
      <c r="O27" s="342">
        <v>6001218.2883333303</v>
      </c>
      <c r="P27" s="343">
        <v>5811470.0833333302</v>
      </c>
      <c r="Q27" s="606">
        <v>1137960.8400000001</v>
      </c>
      <c r="R27" s="342">
        <v>6001218.2883333303</v>
      </c>
      <c r="S27" s="343">
        <v>5811470.0833333302</v>
      </c>
      <c r="T27" s="606">
        <v>1126068.45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0</v>
      </c>
      <c r="I28" s="347">
        <v>0</v>
      </c>
      <c r="J28" s="348">
        <v>0</v>
      </c>
      <c r="K28" s="605">
        <v>0</v>
      </c>
      <c r="L28" s="347">
        <v>0</v>
      </c>
      <c r="M28" s="348">
        <v>0</v>
      </c>
      <c r="N28" s="605">
        <v>0</v>
      </c>
      <c r="O28" s="347">
        <v>0</v>
      </c>
      <c r="P28" s="348">
        <v>0</v>
      </c>
      <c r="Q28" s="605">
        <v>0</v>
      </c>
      <c r="R28" s="347">
        <v>0</v>
      </c>
      <c r="S28" s="348">
        <v>0</v>
      </c>
      <c r="T28" s="605">
        <v>450000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10289210.01</v>
      </c>
      <c r="I29" s="337"/>
      <c r="J29" s="337"/>
      <c r="K29" s="336">
        <f>SUM(K26:K28)</f>
        <v>10027749.16</v>
      </c>
      <c r="L29" s="337"/>
      <c r="M29" s="338"/>
      <c r="N29" s="337">
        <f>SUM(N26:N28)</f>
        <v>8999355.8200000003</v>
      </c>
      <c r="O29" s="337"/>
      <c r="P29" s="337"/>
      <c r="Q29" s="336">
        <f>SUM(Q26:Q28)</f>
        <v>8222118.5899999989</v>
      </c>
      <c r="R29" s="337"/>
      <c r="S29" s="338"/>
      <c r="T29" s="336">
        <f>SUM(T26:T28)</f>
        <v>10146049.07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2023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2019</v>
      </c>
      <c r="I9" s="355"/>
      <c r="J9" s="355"/>
      <c r="K9" s="355">
        <f>N9-1</f>
        <v>2020</v>
      </c>
      <c r="L9" s="355"/>
      <c r="M9" s="355"/>
      <c r="N9" s="355">
        <f>Q9-1</f>
        <v>2021</v>
      </c>
      <c r="O9" s="355"/>
      <c r="P9" s="355"/>
      <c r="Q9" s="355">
        <f>T9-1</f>
        <v>2022</v>
      </c>
      <c r="R9" s="355"/>
      <c r="S9" s="355"/>
      <c r="T9" s="355">
        <f>X2</f>
        <v>2023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3">
        <v>5965.77</v>
      </c>
      <c r="I10" s="356">
        <v>5512664.2599999998</v>
      </c>
      <c r="J10" s="357">
        <v>5512664.2599999998</v>
      </c>
      <c r="K10" s="603">
        <v>45870.57</v>
      </c>
      <c r="L10" s="356">
        <v>5512664.2599999998</v>
      </c>
      <c r="M10" s="357">
        <v>5512664.2599999998</v>
      </c>
      <c r="N10" s="603">
        <v>0</v>
      </c>
      <c r="O10" s="356">
        <v>5512664.2599999998</v>
      </c>
      <c r="P10" s="357">
        <v>5512664.2599999998</v>
      </c>
      <c r="Q10" s="603">
        <v>213378.13</v>
      </c>
      <c r="R10" s="356">
        <v>5512664.2599999998</v>
      </c>
      <c r="S10" s="357">
        <v>5512664.2599999998</v>
      </c>
      <c r="T10" s="603">
        <v>80000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4">
        <v>2228766.06</v>
      </c>
      <c r="I11" s="352">
        <v>2726342.74</v>
      </c>
      <c r="J11" s="353">
        <v>2726342.74</v>
      </c>
      <c r="K11" s="604">
        <v>5145112.0599999996</v>
      </c>
      <c r="L11" s="352">
        <v>2726342.74</v>
      </c>
      <c r="M11" s="353">
        <v>2726342.74</v>
      </c>
      <c r="N11" s="604">
        <v>3585458.24</v>
      </c>
      <c r="O11" s="352">
        <v>2726342.74</v>
      </c>
      <c r="P11" s="353">
        <v>2726342.74</v>
      </c>
      <c r="Q11" s="604">
        <v>1826244.07</v>
      </c>
      <c r="R11" s="352">
        <v>2726342.74</v>
      </c>
      <c r="S11" s="353">
        <v>2726342.74</v>
      </c>
      <c r="T11" s="604">
        <v>1723213.61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4">
        <v>53690.25</v>
      </c>
      <c r="I12" s="352">
        <v>4264832.04</v>
      </c>
      <c r="J12" s="353">
        <v>4264832.04</v>
      </c>
      <c r="K12" s="604">
        <v>0</v>
      </c>
      <c r="L12" s="352">
        <v>4264832.04</v>
      </c>
      <c r="M12" s="353">
        <v>4264832.04</v>
      </c>
      <c r="N12" s="604">
        <v>57813.65</v>
      </c>
      <c r="O12" s="352">
        <v>4264832.04</v>
      </c>
      <c r="P12" s="353">
        <v>4264832.04</v>
      </c>
      <c r="Q12" s="604">
        <v>150843.66</v>
      </c>
      <c r="R12" s="352">
        <v>4264832.04</v>
      </c>
      <c r="S12" s="353">
        <v>4264832.04</v>
      </c>
      <c r="T12" s="604">
        <v>66008.61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4">
        <v>0</v>
      </c>
      <c r="I13" s="352">
        <v>41563.69</v>
      </c>
      <c r="J13" s="353">
        <v>41563.69</v>
      </c>
      <c r="K13" s="604">
        <v>0</v>
      </c>
      <c r="L13" s="352">
        <v>41563.69</v>
      </c>
      <c r="M13" s="353">
        <v>41563.69</v>
      </c>
      <c r="N13" s="604">
        <v>0</v>
      </c>
      <c r="O13" s="352">
        <v>41563.69</v>
      </c>
      <c r="P13" s="353">
        <v>41563.69</v>
      </c>
      <c r="Q13" s="604">
        <v>0</v>
      </c>
      <c r="R13" s="352">
        <v>41563.69</v>
      </c>
      <c r="S13" s="353">
        <v>41563.69</v>
      </c>
      <c r="T13" s="604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5">
        <v>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100000</v>
      </c>
      <c r="O14" s="347">
        <v>0</v>
      </c>
      <c r="P14" s="348">
        <v>0</v>
      </c>
      <c r="Q14" s="605">
        <v>0</v>
      </c>
      <c r="R14" s="347">
        <v>0</v>
      </c>
      <c r="S14" s="348">
        <v>0</v>
      </c>
      <c r="T14" s="605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2288422.08</v>
      </c>
      <c r="I15" s="350"/>
      <c r="J15" s="351"/>
      <c r="K15" s="350">
        <f>SUM(K10:K14)</f>
        <v>5190982.63</v>
      </c>
      <c r="L15" s="350"/>
      <c r="M15" s="350"/>
      <c r="N15" s="349">
        <f>SUM(N10:N14)</f>
        <v>3743271.89</v>
      </c>
      <c r="O15" s="350"/>
      <c r="P15" s="351"/>
      <c r="Q15" s="350">
        <f>SUM(Q10:Q14)</f>
        <v>2190465.8600000003</v>
      </c>
      <c r="R15" s="350"/>
      <c r="S15" s="351"/>
      <c r="T15" s="350">
        <f>SUM(T10:T14)</f>
        <v>1869222.2200000002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1787446.95</v>
      </c>
      <c r="I16" s="342">
        <v>1521059.02</v>
      </c>
      <c r="J16" s="343">
        <v>2351270.66</v>
      </c>
      <c r="K16" s="606">
        <v>2243730.27</v>
      </c>
      <c r="L16" s="342">
        <v>1659060.83</v>
      </c>
      <c r="M16" s="343">
        <v>1521059.02</v>
      </c>
      <c r="N16" s="606">
        <v>4177412.25</v>
      </c>
      <c r="O16" s="342">
        <v>2230351.92</v>
      </c>
      <c r="P16" s="343">
        <v>1659060.83</v>
      </c>
      <c r="Q16" s="606">
        <v>4330511.68</v>
      </c>
      <c r="R16" s="342">
        <v>2351270.66</v>
      </c>
      <c r="S16" s="343">
        <v>2230351.92</v>
      </c>
      <c r="T16" s="606">
        <v>3116279.12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9207.07</v>
      </c>
      <c r="I17" s="347">
        <v>1192323.53</v>
      </c>
      <c r="J17" s="348">
        <v>824300.6</v>
      </c>
      <c r="K17" s="605">
        <v>268309.63</v>
      </c>
      <c r="L17" s="347">
        <v>4295659.8600000003</v>
      </c>
      <c r="M17" s="348">
        <v>1192323.53</v>
      </c>
      <c r="N17" s="605">
        <v>1171452.72</v>
      </c>
      <c r="O17" s="347">
        <v>1045347.08</v>
      </c>
      <c r="P17" s="348">
        <v>4295659.8600000003</v>
      </c>
      <c r="Q17" s="605">
        <v>1490375.65</v>
      </c>
      <c r="R17" s="347">
        <v>824300.6</v>
      </c>
      <c r="S17" s="348">
        <v>1045347.08</v>
      </c>
      <c r="T17" s="605">
        <v>487416.04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4085076.1</v>
      </c>
      <c r="I18" s="337"/>
      <c r="J18" s="338"/>
      <c r="K18" s="337">
        <f>SUM(K15:K17)</f>
        <v>7703022.5300000003</v>
      </c>
      <c r="L18" s="337"/>
      <c r="M18" s="337"/>
      <c r="N18" s="336">
        <f>SUM(N15:N17)</f>
        <v>9092136.8600000013</v>
      </c>
      <c r="O18" s="337"/>
      <c r="P18" s="338"/>
      <c r="Q18" s="336">
        <f>SUM(Q15:Q17)</f>
        <v>8011353.1899999995</v>
      </c>
      <c r="R18" s="337"/>
      <c r="S18" s="338"/>
      <c r="T18" s="336">
        <f>SUM(T15:T17)</f>
        <v>5472917.3799999999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2019</v>
      </c>
      <c r="I21" s="355"/>
      <c r="J21" s="355"/>
      <c r="K21" s="355">
        <f>N21-1</f>
        <v>2020</v>
      </c>
      <c r="L21" s="355"/>
      <c r="M21" s="355"/>
      <c r="N21" s="355">
        <f>Q21-1</f>
        <v>2021</v>
      </c>
      <c r="O21" s="355"/>
      <c r="P21" s="355"/>
      <c r="Q21" s="355">
        <f>T21-1</f>
        <v>2022</v>
      </c>
      <c r="R21" s="355"/>
      <c r="S21" s="355"/>
      <c r="T21" s="355">
        <f>X2</f>
        <v>2023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3">
        <v>1341638.3799999999</v>
      </c>
      <c r="I22" s="356">
        <v>373432.17</v>
      </c>
      <c r="J22" s="357">
        <v>697745.74</v>
      </c>
      <c r="K22" s="603">
        <v>1713136.4</v>
      </c>
      <c r="L22" s="356">
        <v>365967.42</v>
      </c>
      <c r="M22" s="357">
        <v>373432.17</v>
      </c>
      <c r="N22" s="603">
        <v>69329.86</v>
      </c>
      <c r="O22" s="356">
        <v>414709.37</v>
      </c>
      <c r="P22" s="357">
        <v>365967.42</v>
      </c>
      <c r="Q22" s="603">
        <v>1020995.06</v>
      </c>
      <c r="R22" s="356">
        <v>697745.74</v>
      </c>
      <c r="S22" s="357">
        <v>414709.37</v>
      </c>
      <c r="T22" s="603">
        <v>1224216.53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4">
        <v>0</v>
      </c>
      <c r="I23" s="352">
        <v>12728583.199999999</v>
      </c>
      <c r="J23" s="353">
        <v>13240574.68</v>
      </c>
      <c r="K23" s="604">
        <v>72360</v>
      </c>
      <c r="L23" s="352">
        <v>12120371.99</v>
      </c>
      <c r="M23" s="353">
        <v>12728583.199999999</v>
      </c>
      <c r="N23" s="604">
        <v>8</v>
      </c>
      <c r="O23" s="352">
        <v>12941517.73</v>
      </c>
      <c r="P23" s="353">
        <v>12120371.99</v>
      </c>
      <c r="Q23" s="604">
        <v>776423.52</v>
      </c>
      <c r="R23" s="352">
        <v>13240574.68</v>
      </c>
      <c r="S23" s="353">
        <v>12941517.73</v>
      </c>
      <c r="T23" s="604">
        <v>0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4">
        <v>0</v>
      </c>
      <c r="I24" s="352">
        <v>548784.99</v>
      </c>
      <c r="J24" s="353">
        <v>408005.67</v>
      </c>
      <c r="K24" s="604">
        <v>0</v>
      </c>
      <c r="L24" s="352">
        <v>536819.05000000005</v>
      </c>
      <c r="M24" s="353">
        <v>548784.99</v>
      </c>
      <c r="N24" s="604">
        <v>0</v>
      </c>
      <c r="O24" s="352">
        <v>344975.81</v>
      </c>
      <c r="P24" s="353">
        <v>536819.05000000005</v>
      </c>
      <c r="Q24" s="604">
        <v>928657.39</v>
      </c>
      <c r="R24" s="352">
        <v>408005.67</v>
      </c>
      <c r="S24" s="353">
        <v>344975.81</v>
      </c>
      <c r="T24" s="604">
        <v>566973.05000000005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5">
        <v>0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0</v>
      </c>
      <c r="R25" s="347">
        <v>0</v>
      </c>
      <c r="S25" s="348">
        <v>0</v>
      </c>
      <c r="T25" s="605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1341638.3799999999</v>
      </c>
      <c r="I26" s="350"/>
      <c r="J26" s="350"/>
      <c r="K26" s="349">
        <f>SUM(K22:K25)</f>
        <v>1785496.4</v>
      </c>
      <c r="L26" s="350"/>
      <c r="M26" s="351"/>
      <c r="N26" s="350">
        <f>SUM(N22:N25)</f>
        <v>69337.86</v>
      </c>
      <c r="O26" s="350"/>
      <c r="P26" s="350"/>
      <c r="Q26" s="349">
        <f>SUM(Q22:Q25)</f>
        <v>2726075.97</v>
      </c>
      <c r="R26" s="350"/>
      <c r="S26" s="351"/>
      <c r="T26" s="349">
        <f>SUM(T22:T25)</f>
        <v>1791189.58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1842973.59</v>
      </c>
      <c r="I27" s="342"/>
      <c r="J27" s="343"/>
      <c r="K27" s="606">
        <v>3812891.78</v>
      </c>
      <c r="L27" s="342">
        <v>10122961.629999999</v>
      </c>
      <c r="M27" s="343">
        <v>6628334.5600000005</v>
      </c>
      <c r="N27" s="606">
        <v>5040350.01</v>
      </c>
      <c r="O27" s="342">
        <v>6248838.1500000004</v>
      </c>
      <c r="P27" s="343">
        <v>10122961.629999999</v>
      </c>
      <c r="Q27" s="606">
        <v>4196029.58</v>
      </c>
      <c r="R27" s="342">
        <v>6834216</v>
      </c>
      <c r="S27" s="343">
        <v>6248838.1500000004</v>
      </c>
      <c r="T27" s="606">
        <v>2992815.29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1025427.8</v>
      </c>
      <c r="I28" s="347">
        <v>0</v>
      </c>
      <c r="J28" s="348">
        <v>0</v>
      </c>
      <c r="K28" s="605">
        <v>1815030.76</v>
      </c>
      <c r="L28" s="347">
        <v>0</v>
      </c>
      <c r="M28" s="348">
        <v>0</v>
      </c>
      <c r="N28" s="605">
        <v>3705591.63</v>
      </c>
      <c r="O28" s="347">
        <v>0</v>
      </c>
      <c r="P28" s="348">
        <v>0</v>
      </c>
      <c r="Q28" s="605">
        <v>916281.81</v>
      </c>
      <c r="R28" s="347">
        <v>0</v>
      </c>
      <c r="S28" s="348">
        <v>0</v>
      </c>
      <c r="T28" s="605">
        <v>1519290.24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4210039.7699999996</v>
      </c>
      <c r="I29" s="337"/>
      <c r="J29" s="337"/>
      <c r="K29" s="336">
        <f>SUM(K26:K28)</f>
        <v>7413418.9399999995</v>
      </c>
      <c r="L29" s="337"/>
      <c r="M29" s="338"/>
      <c r="N29" s="337">
        <f>SUM(N26:N28)</f>
        <v>8815279.5</v>
      </c>
      <c r="O29" s="337"/>
      <c r="P29" s="337"/>
      <c r="Q29" s="336">
        <f>SUM(Q26:Q28)</f>
        <v>7838387.3600000013</v>
      </c>
      <c r="R29" s="337"/>
      <c r="S29" s="338"/>
      <c r="T29" s="336">
        <f>SUM(T26:T28)</f>
        <v>6303295.1100000003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2023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2019</v>
      </c>
      <c r="F7" s="171">
        <f>G7-1</f>
        <v>2020</v>
      </c>
      <c r="G7" s="171">
        <f>H7-1</f>
        <v>2021</v>
      </c>
      <c r="H7" s="171">
        <f>I7-1</f>
        <v>2022</v>
      </c>
      <c r="I7" s="171">
        <f>J2</f>
        <v>2023</v>
      </c>
    </row>
    <row r="8" spans="1:10" ht="30" customHeight="1">
      <c r="A8" s="385" t="s">
        <v>37</v>
      </c>
      <c r="B8" s="386"/>
      <c r="C8" s="386"/>
      <c r="D8" s="387"/>
      <c r="E8" s="607">
        <v>1127521.5900000001</v>
      </c>
      <c r="F8" s="607">
        <v>1867481.41</v>
      </c>
      <c r="G8" s="607">
        <v>1765502.26</v>
      </c>
      <c r="H8" s="607">
        <v>307089.87</v>
      </c>
      <c r="I8" s="607">
        <v>1755569.13</v>
      </c>
    </row>
    <row r="9" spans="1:10" ht="30" customHeight="1">
      <c r="A9" s="374" t="s">
        <v>18</v>
      </c>
      <c r="B9" s="375"/>
      <c r="C9" s="375"/>
      <c r="D9" s="376"/>
      <c r="E9" s="607">
        <v>1403430.15</v>
      </c>
      <c r="F9" s="607">
        <v>1355506.51</v>
      </c>
      <c r="G9" s="607">
        <v>1400449.06</v>
      </c>
      <c r="H9" s="607">
        <v>1902551.13</v>
      </c>
      <c r="I9" s="607">
        <v>2176542.2599999998</v>
      </c>
    </row>
    <row r="10" spans="1:10" ht="30" customHeight="1">
      <c r="A10" s="374" t="s">
        <v>19</v>
      </c>
      <c r="B10" s="375"/>
      <c r="C10" s="375"/>
      <c r="D10" s="376"/>
      <c r="E10" s="607">
        <v>810346.73</v>
      </c>
      <c r="F10" s="607">
        <v>840577.56</v>
      </c>
      <c r="G10" s="607">
        <v>829054.06</v>
      </c>
      <c r="H10" s="607">
        <v>760066.84</v>
      </c>
      <c r="I10" s="607">
        <v>846830.06</v>
      </c>
    </row>
    <row r="11" spans="1:10" ht="30" customHeight="1">
      <c r="A11" s="374" t="s">
        <v>20</v>
      </c>
      <c r="B11" s="375"/>
      <c r="C11" s="375"/>
      <c r="D11" s="376"/>
      <c r="E11" s="607">
        <v>1261927.05</v>
      </c>
      <c r="F11" s="607">
        <v>1247329.45</v>
      </c>
      <c r="G11" s="607">
        <v>1370086.78</v>
      </c>
      <c r="H11" s="607">
        <v>1316064.2</v>
      </c>
      <c r="I11" s="607">
        <v>1420823.46</v>
      </c>
    </row>
    <row r="12" spans="1:10" ht="30" customHeight="1">
      <c r="A12" s="374" t="s">
        <v>28</v>
      </c>
      <c r="B12" s="375"/>
      <c r="C12" s="375"/>
      <c r="D12" s="376"/>
      <c r="E12" s="607">
        <v>11309.31</v>
      </c>
      <c r="F12" s="607">
        <v>12293.03</v>
      </c>
      <c r="G12" s="607">
        <v>26541.37</v>
      </c>
      <c r="H12" s="607">
        <v>28668.799999999999</v>
      </c>
      <c r="I12" s="607">
        <v>21960.18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4.1100000000000003</v>
      </c>
      <c r="G13" s="607">
        <v>3342.62</v>
      </c>
      <c r="H13" s="607">
        <v>4860.57</v>
      </c>
      <c r="I13" s="607">
        <v>5275.9</v>
      </c>
    </row>
    <row r="14" spans="1:10" ht="30" customHeight="1">
      <c r="A14" s="374" t="s">
        <v>22</v>
      </c>
      <c r="B14" s="375"/>
      <c r="C14" s="375"/>
      <c r="D14" s="376"/>
      <c r="E14" s="607">
        <v>585861.29</v>
      </c>
      <c r="F14" s="607">
        <v>567397.72</v>
      </c>
      <c r="G14" s="607">
        <v>569451.17000000004</v>
      </c>
      <c r="H14" s="607">
        <v>723134.07</v>
      </c>
      <c r="I14" s="607">
        <v>795197.32</v>
      </c>
    </row>
    <row r="15" spans="1:10" ht="30" customHeight="1">
      <c r="A15" s="374" t="s">
        <v>23</v>
      </c>
      <c r="B15" s="375"/>
      <c r="C15" s="375"/>
      <c r="D15" s="376"/>
      <c r="E15" s="607">
        <v>95482.42</v>
      </c>
      <c r="F15" s="607">
        <v>92322.79</v>
      </c>
      <c r="G15" s="607">
        <v>167010.46</v>
      </c>
      <c r="H15" s="607">
        <v>174507.31</v>
      </c>
      <c r="I15" s="607">
        <v>281774.57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38810.6</v>
      </c>
      <c r="F17" s="607">
        <v>46041.45</v>
      </c>
      <c r="G17" s="607">
        <v>36958.660000000003</v>
      </c>
      <c r="H17" s="607">
        <v>31938.78</v>
      </c>
      <c r="I17" s="607">
        <v>49990.21</v>
      </c>
    </row>
    <row r="18" spans="1:9" ht="30" customHeight="1">
      <c r="A18" s="374" t="s">
        <v>24</v>
      </c>
      <c r="B18" s="375"/>
      <c r="C18" s="375"/>
      <c r="D18" s="376"/>
      <c r="E18" s="607">
        <v>806288.08</v>
      </c>
      <c r="F18" s="607">
        <v>876785.59</v>
      </c>
      <c r="G18" s="607">
        <v>923117.51</v>
      </c>
      <c r="H18" s="607">
        <v>1018505.61</v>
      </c>
      <c r="I18" s="607">
        <v>1202178.99</v>
      </c>
    </row>
    <row r="19" spans="1:9" ht="30" customHeight="1">
      <c r="A19" s="377" t="s">
        <v>25</v>
      </c>
      <c r="B19" s="378"/>
      <c r="C19" s="378"/>
      <c r="D19" s="379"/>
      <c r="E19" s="607">
        <v>419345.73</v>
      </c>
      <c r="F19" s="607">
        <v>606686.26</v>
      </c>
      <c r="G19" s="607">
        <v>460781.47</v>
      </c>
      <c r="H19" s="607">
        <v>497988.18</v>
      </c>
      <c r="I19" s="607">
        <v>511072.49</v>
      </c>
    </row>
    <row r="20" spans="1:9" ht="30" customHeight="1">
      <c r="A20" s="374" t="s">
        <v>26</v>
      </c>
      <c r="B20" s="375"/>
      <c r="C20" s="375"/>
      <c r="D20" s="376"/>
      <c r="E20" s="607">
        <v>2507.4499999999998</v>
      </c>
      <c r="F20" s="607">
        <v>1948.23</v>
      </c>
      <c r="G20" s="607">
        <v>2020.44</v>
      </c>
      <c r="H20" s="607">
        <v>1575.45</v>
      </c>
      <c r="I20" s="607">
        <v>821.23</v>
      </c>
    </row>
    <row r="21" spans="1:9" ht="30" customHeight="1">
      <c r="A21" s="380" t="s">
        <v>27</v>
      </c>
      <c r="B21" s="381"/>
      <c r="C21" s="381"/>
      <c r="D21" s="382"/>
      <c r="E21" s="607">
        <v>178632.93</v>
      </c>
      <c r="F21" s="607">
        <v>182918.22</v>
      </c>
      <c r="G21" s="607">
        <v>260469.85</v>
      </c>
      <c r="H21" s="607">
        <v>281642.87</v>
      </c>
      <c r="I21" s="607">
        <v>385927.48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2023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2019</v>
      </c>
      <c r="F7" s="171">
        <f>G7-1</f>
        <v>2020</v>
      </c>
      <c r="G7" s="171">
        <f>H7-1</f>
        <v>2021</v>
      </c>
      <c r="H7" s="171">
        <f>I7-1</f>
        <v>2022</v>
      </c>
      <c r="I7" s="171">
        <f>J2</f>
        <v>2023</v>
      </c>
    </row>
    <row r="8" spans="1:10" ht="30" customHeight="1">
      <c r="A8" s="385" t="s">
        <v>37</v>
      </c>
      <c r="B8" s="386"/>
      <c r="C8" s="386"/>
      <c r="D8" s="387"/>
      <c r="E8" s="607">
        <v>9196311.1300000008</v>
      </c>
      <c r="F8" s="607">
        <v>8967383.3399999999</v>
      </c>
      <c r="G8" s="607">
        <v>7803753.6100000003</v>
      </c>
      <c r="H8" s="607">
        <v>7206946.5</v>
      </c>
      <c r="I8" s="607">
        <v>9166451.0999999996</v>
      </c>
    </row>
    <row r="9" spans="1:10" ht="30" customHeight="1">
      <c r="A9" s="374" t="s">
        <v>18</v>
      </c>
      <c r="B9" s="375"/>
      <c r="C9" s="375"/>
      <c r="D9" s="376"/>
      <c r="E9" s="607">
        <v>182105.1</v>
      </c>
      <c r="F9" s="607">
        <v>144549.76999999999</v>
      </c>
      <c r="G9" s="607">
        <v>210968.54</v>
      </c>
      <c r="H9" s="607">
        <v>267137.25</v>
      </c>
      <c r="I9" s="607">
        <v>122448.57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67602.27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255604.77</v>
      </c>
      <c r="F11" s="607">
        <v>250616.59</v>
      </c>
      <c r="G11" s="607">
        <v>270585.93</v>
      </c>
      <c r="H11" s="607">
        <v>50107.21</v>
      </c>
      <c r="I11" s="607">
        <v>46681.72</v>
      </c>
    </row>
    <row r="12" spans="1:10" ht="30" customHeight="1">
      <c r="A12" s="374" t="s">
        <v>28</v>
      </c>
      <c r="B12" s="375"/>
      <c r="C12" s="375"/>
      <c r="D12" s="376"/>
      <c r="E12" s="607">
        <v>141443.07999999999</v>
      </c>
      <c r="F12" s="607">
        <v>167851.2</v>
      </c>
      <c r="G12" s="607">
        <v>266823.03000000003</v>
      </c>
      <c r="H12" s="607">
        <v>154688.23000000001</v>
      </c>
      <c r="I12" s="607">
        <v>109803.17</v>
      </c>
    </row>
    <row r="13" spans="1:10" ht="30" customHeight="1">
      <c r="A13" s="374" t="s">
        <v>21</v>
      </c>
      <c r="B13" s="375"/>
      <c r="C13" s="375"/>
      <c r="D13" s="376"/>
      <c r="E13" s="607">
        <v>15551.47</v>
      </c>
      <c r="F13" s="607">
        <v>15555.19</v>
      </c>
      <c r="G13" s="607">
        <v>15741.28</v>
      </c>
      <c r="H13" s="607">
        <v>17035.72</v>
      </c>
      <c r="I13" s="607">
        <v>18394.8</v>
      </c>
    </row>
    <row r="14" spans="1:10" ht="30" customHeight="1">
      <c r="A14" s="374" t="s">
        <v>22</v>
      </c>
      <c r="B14" s="375"/>
      <c r="C14" s="375"/>
      <c r="D14" s="376"/>
      <c r="E14" s="607">
        <v>372581.93</v>
      </c>
      <c r="F14" s="607">
        <v>312708.28000000003</v>
      </c>
      <c r="G14" s="607">
        <v>291849.46999999997</v>
      </c>
      <c r="H14" s="607">
        <v>342666.11</v>
      </c>
      <c r="I14" s="607">
        <v>380655.01</v>
      </c>
    </row>
    <row r="15" spans="1:10" ht="30" customHeight="1">
      <c r="A15" s="374" t="s">
        <v>23</v>
      </c>
      <c r="B15" s="375"/>
      <c r="C15" s="375"/>
      <c r="D15" s="376"/>
      <c r="E15" s="607">
        <v>8497.9500000000007</v>
      </c>
      <c r="F15" s="607">
        <v>6969.53</v>
      </c>
      <c r="G15" s="607">
        <v>30656</v>
      </c>
      <c r="H15" s="607">
        <v>37672.67</v>
      </c>
      <c r="I15" s="607">
        <v>75542.81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1008.35</v>
      </c>
      <c r="F17" s="607">
        <v>1008.37</v>
      </c>
      <c r="G17" s="607">
        <v>1008.36</v>
      </c>
      <c r="H17" s="607">
        <v>1046.72</v>
      </c>
      <c r="I17" s="607">
        <v>1082.47</v>
      </c>
    </row>
    <row r="18" spans="1:9" ht="30" customHeight="1">
      <c r="A18" s="374" t="s">
        <v>24</v>
      </c>
      <c r="B18" s="375"/>
      <c r="C18" s="375"/>
      <c r="D18" s="376"/>
      <c r="E18" s="607">
        <v>40691.870000000003</v>
      </c>
      <c r="F18" s="607">
        <v>20826.939999999999</v>
      </c>
      <c r="G18" s="607">
        <v>39268.78</v>
      </c>
      <c r="H18" s="607">
        <v>41656.089999999997</v>
      </c>
      <c r="I18" s="607">
        <v>136436.67000000001</v>
      </c>
    </row>
    <row r="19" spans="1:9" ht="30" customHeight="1">
      <c r="A19" s="377" t="s">
        <v>25</v>
      </c>
      <c r="B19" s="378"/>
      <c r="C19" s="378"/>
      <c r="D19" s="379"/>
      <c r="E19" s="607">
        <v>9314.06</v>
      </c>
      <c r="F19" s="607">
        <v>23457.7</v>
      </c>
      <c r="G19" s="607">
        <v>27746</v>
      </c>
      <c r="H19" s="607">
        <v>21763.3</v>
      </c>
      <c r="I19" s="607">
        <v>14128.04</v>
      </c>
    </row>
    <row r="20" spans="1:9" ht="30" customHeight="1">
      <c r="A20" s="374" t="s">
        <v>26</v>
      </c>
      <c r="B20" s="375"/>
      <c r="C20" s="375"/>
      <c r="D20" s="376"/>
      <c r="E20" s="607">
        <v>5943.24</v>
      </c>
      <c r="F20" s="607">
        <v>0</v>
      </c>
      <c r="G20" s="607">
        <v>0</v>
      </c>
      <c r="H20" s="607">
        <v>2293.75</v>
      </c>
      <c r="I20" s="607">
        <v>0</v>
      </c>
    </row>
    <row r="21" spans="1:9" ht="30" customHeight="1">
      <c r="A21" s="380" t="s">
        <v>27</v>
      </c>
      <c r="B21" s="381"/>
      <c r="C21" s="381"/>
      <c r="D21" s="382"/>
      <c r="E21" s="607">
        <v>31095.87</v>
      </c>
      <c r="F21" s="607">
        <v>46900</v>
      </c>
      <c r="G21" s="607">
        <v>22000</v>
      </c>
      <c r="H21" s="607">
        <v>24500</v>
      </c>
      <c r="I21" s="607">
        <v>63600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2023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2019</v>
      </c>
      <c r="F7" s="171">
        <f>G7-1</f>
        <v>2020</v>
      </c>
      <c r="G7" s="171">
        <f>H7-1</f>
        <v>2021</v>
      </c>
      <c r="H7" s="171">
        <f>I7-1</f>
        <v>2022</v>
      </c>
      <c r="I7" s="171">
        <f>J2</f>
        <v>2023</v>
      </c>
    </row>
    <row r="8" spans="1:10" ht="30" customHeight="1">
      <c r="A8" s="385" t="s">
        <v>37</v>
      </c>
      <c r="B8" s="386"/>
      <c r="C8" s="386"/>
      <c r="D8" s="387"/>
      <c r="E8" s="607">
        <v>9207.07</v>
      </c>
      <c r="F8" s="607">
        <v>282004.68</v>
      </c>
      <c r="G8" s="607">
        <v>1271452.72</v>
      </c>
      <c r="H8" s="607">
        <v>1521855.65</v>
      </c>
      <c r="I8" s="607">
        <v>487416.04</v>
      </c>
    </row>
    <row r="9" spans="1:10" ht="30" customHeight="1">
      <c r="A9" s="374" t="s">
        <v>18</v>
      </c>
      <c r="B9" s="375"/>
      <c r="C9" s="375"/>
      <c r="D9" s="376"/>
      <c r="E9" s="607">
        <v>10955.91</v>
      </c>
      <c r="F9" s="607">
        <v>91746.35</v>
      </c>
      <c r="G9" s="607">
        <v>521197.39</v>
      </c>
      <c r="H9" s="607">
        <v>1078242.3999999999</v>
      </c>
      <c r="I9" s="607">
        <v>489185.99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333714.74</v>
      </c>
      <c r="F11" s="607">
        <v>203036.19</v>
      </c>
      <c r="G11" s="607">
        <v>427302.89</v>
      </c>
      <c r="H11" s="607">
        <v>662329.71</v>
      </c>
      <c r="I11" s="607">
        <v>997112.82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0</v>
      </c>
      <c r="G12" s="607">
        <v>31756.45</v>
      </c>
      <c r="H12" s="607">
        <v>84760</v>
      </c>
      <c r="I12" s="607">
        <v>27990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0</v>
      </c>
      <c r="G13" s="607">
        <v>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5120.1499999999996</v>
      </c>
      <c r="F14" s="607">
        <v>1230972.22</v>
      </c>
      <c r="G14" s="607">
        <v>65442.68</v>
      </c>
      <c r="H14" s="607">
        <v>23033.57</v>
      </c>
      <c r="I14" s="607">
        <v>33967.279999999999</v>
      </c>
    </row>
    <row r="15" spans="1:10" ht="30" customHeight="1">
      <c r="A15" s="374" t="s">
        <v>23</v>
      </c>
      <c r="B15" s="375"/>
      <c r="C15" s="375"/>
      <c r="D15" s="376"/>
      <c r="E15" s="607">
        <v>1630305.47</v>
      </c>
      <c r="F15" s="607">
        <v>3254076.95</v>
      </c>
      <c r="G15" s="607">
        <v>301555.01</v>
      </c>
      <c r="H15" s="607">
        <v>10450.41</v>
      </c>
      <c r="I15" s="607">
        <v>53571.98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10479.969999999999</v>
      </c>
      <c r="F17" s="607">
        <v>25958.01</v>
      </c>
      <c r="G17" s="607">
        <v>14768.05</v>
      </c>
      <c r="H17" s="607">
        <v>1898.13</v>
      </c>
      <c r="I17" s="607">
        <v>0</v>
      </c>
    </row>
    <row r="18" spans="1:9" ht="30" customHeight="1">
      <c r="A18" s="374" t="s">
        <v>24</v>
      </c>
      <c r="B18" s="375"/>
      <c r="C18" s="375"/>
      <c r="D18" s="376"/>
      <c r="E18" s="607">
        <v>98950</v>
      </c>
      <c r="F18" s="607">
        <v>40880.11</v>
      </c>
      <c r="G18" s="607">
        <v>1808125.4</v>
      </c>
      <c r="H18" s="607">
        <v>198599.45</v>
      </c>
      <c r="I18" s="607">
        <v>15102.74</v>
      </c>
    </row>
    <row r="19" spans="1:9" ht="30" customHeight="1">
      <c r="A19" s="377" t="s">
        <v>25</v>
      </c>
      <c r="B19" s="378"/>
      <c r="C19" s="378"/>
      <c r="D19" s="379"/>
      <c r="E19" s="607">
        <v>198895.84</v>
      </c>
      <c r="F19" s="607">
        <v>330617.75</v>
      </c>
      <c r="G19" s="607">
        <v>375779.52</v>
      </c>
      <c r="H19" s="607">
        <v>97451.839999999997</v>
      </c>
      <c r="I19" s="607">
        <v>252291.41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0</v>
      </c>
      <c r="H20" s="607">
        <v>0</v>
      </c>
      <c r="I20" s="607">
        <v>0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0</v>
      </c>
      <c r="G21" s="607">
        <v>97344.5</v>
      </c>
      <c r="H21" s="607">
        <v>2220.35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2023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2019</v>
      </c>
      <c r="F7" s="171">
        <f>G7-1</f>
        <v>2020</v>
      </c>
      <c r="G7" s="171">
        <f>H7-1</f>
        <v>2021</v>
      </c>
      <c r="H7" s="171">
        <f>I7-1</f>
        <v>2022</v>
      </c>
      <c r="I7" s="171">
        <f>J2</f>
        <v>2023</v>
      </c>
    </row>
    <row r="8" spans="1:10" ht="30" customHeight="1">
      <c r="A8" s="385" t="s">
        <v>37</v>
      </c>
      <c r="B8" s="386"/>
      <c r="C8" s="386"/>
      <c r="D8" s="387"/>
      <c r="E8" s="607">
        <v>2868401.39</v>
      </c>
      <c r="F8" s="607">
        <v>5027740.82</v>
      </c>
      <c r="G8" s="607">
        <v>8045941.6399999997</v>
      </c>
      <c r="H8" s="607">
        <v>5716268.9299999997</v>
      </c>
      <c r="I8" s="607">
        <v>4430209.5199999996</v>
      </c>
    </row>
    <row r="9" spans="1:10" ht="30" customHeight="1">
      <c r="A9" s="374" t="s">
        <v>18</v>
      </c>
      <c r="B9" s="375"/>
      <c r="C9" s="375"/>
      <c r="D9" s="376"/>
      <c r="E9" s="607">
        <v>0</v>
      </c>
      <c r="F9" s="607">
        <v>72360</v>
      </c>
      <c r="G9" s="607">
        <v>8</v>
      </c>
      <c r="H9" s="607">
        <v>1476423.52</v>
      </c>
      <c r="I9" s="607">
        <v>32088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2320.38</v>
      </c>
      <c r="F11" s="607">
        <v>40000</v>
      </c>
      <c r="G11" s="607">
        <v>19329.86</v>
      </c>
      <c r="H11" s="607">
        <v>645694.91</v>
      </c>
      <c r="I11" s="607">
        <v>969747.28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0</v>
      </c>
      <c r="G12" s="607">
        <v>15000</v>
      </c>
      <c r="H12" s="607">
        <v>0</v>
      </c>
      <c r="I12" s="607">
        <v>52735.29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0</v>
      </c>
      <c r="G13" s="607">
        <v>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0</v>
      </c>
      <c r="F14" s="607">
        <v>960471.68</v>
      </c>
      <c r="G14" s="607">
        <v>35000</v>
      </c>
      <c r="H14" s="607">
        <v>0</v>
      </c>
      <c r="I14" s="607">
        <v>32250.35</v>
      </c>
    </row>
    <row r="15" spans="1:10" ht="30" customHeight="1">
      <c r="A15" s="374" t="s">
        <v>23</v>
      </c>
      <c r="B15" s="375"/>
      <c r="C15" s="375"/>
      <c r="D15" s="376"/>
      <c r="E15" s="607">
        <v>1339318</v>
      </c>
      <c r="F15" s="607">
        <v>712664.72</v>
      </c>
      <c r="G15" s="607">
        <v>0</v>
      </c>
      <c r="H15" s="607">
        <v>0</v>
      </c>
      <c r="I15" s="607">
        <v>674419.85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0</v>
      </c>
      <c r="H17" s="607">
        <v>0</v>
      </c>
      <c r="I17" s="607">
        <v>0</v>
      </c>
    </row>
    <row r="18" spans="1:9" ht="30" customHeight="1">
      <c r="A18" s="374" t="s">
        <v>24</v>
      </c>
      <c r="B18" s="375"/>
      <c r="C18" s="375"/>
      <c r="D18" s="376"/>
      <c r="E18" s="607">
        <v>0</v>
      </c>
      <c r="F18" s="607">
        <v>0</v>
      </c>
      <c r="G18" s="607">
        <v>0</v>
      </c>
      <c r="H18" s="607">
        <v>0</v>
      </c>
      <c r="I18" s="607">
        <v>0</v>
      </c>
    </row>
    <row r="19" spans="1:9" ht="30" customHeight="1">
      <c r="A19" s="377" t="s">
        <v>25</v>
      </c>
      <c r="B19" s="378"/>
      <c r="C19" s="378"/>
      <c r="D19" s="379"/>
      <c r="E19" s="607">
        <v>0</v>
      </c>
      <c r="F19" s="607">
        <v>0</v>
      </c>
      <c r="G19" s="607">
        <v>0</v>
      </c>
      <c r="H19" s="607">
        <v>0</v>
      </c>
      <c r="I19" s="607">
        <v>0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0</v>
      </c>
      <c r="H20" s="607">
        <v>0</v>
      </c>
      <c r="I20" s="607">
        <v>0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0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2023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2023</v>
      </c>
      <c r="G6" s="407"/>
      <c r="H6" s="400">
        <f>F6-1</f>
        <v>2022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35716225.299999997</v>
      </c>
      <c r="G10" s="417"/>
      <c r="H10" s="416">
        <f>H12+H14+H29+H35+H39</f>
        <v>34691556.530000001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970.93</v>
      </c>
      <c r="G12" s="415"/>
      <c r="H12" s="414">
        <v>1941.87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29854356.140000001</v>
      </c>
      <c r="G14" s="417"/>
      <c r="H14" s="416">
        <f>SUM(H16:H27)</f>
        <v>28010943.5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2336989.7200000002</v>
      </c>
      <c r="G16" s="415"/>
      <c r="H16" s="414">
        <v>2109244.13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5763562.79</v>
      </c>
      <c r="G17" s="415"/>
      <c r="H17" s="414">
        <v>5665211.1399999997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6371874.8200000003</v>
      </c>
      <c r="G18" s="415"/>
      <c r="H18" s="414">
        <v>6622497.25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202836.4</v>
      </c>
      <c r="G19" s="415"/>
      <c r="H19" s="414">
        <v>214040.16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298434.40000000002</v>
      </c>
      <c r="G20" s="415"/>
      <c r="H20" s="414">
        <v>297683.96999999997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1010994.62</v>
      </c>
      <c r="G22" s="422"/>
      <c r="H22" s="420">
        <v>972728.42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0</v>
      </c>
      <c r="G23" s="415"/>
      <c r="H23" s="414">
        <v>0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13869663.390000001</v>
      </c>
      <c r="G25" s="415"/>
      <c r="H25" s="414">
        <v>12129538.43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0</v>
      </c>
      <c r="G26" s="415"/>
      <c r="H26" s="414">
        <v>0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276976.48</v>
      </c>
      <c r="G29" s="417"/>
      <c r="H29" s="416">
        <f>SUM(H30:H33)</f>
        <v>229716.72999999998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1138.8699999999999</v>
      </c>
      <c r="G30" s="413"/>
      <c r="H30" s="412">
        <v>1518.5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161011.41</v>
      </c>
      <c r="G31" s="415"/>
      <c r="H31" s="414">
        <v>183587.61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0</v>
      </c>
      <c r="G32" s="415"/>
      <c r="H32" s="414">
        <v>0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114826.2</v>
      </c>
      <c r="G33" s="415"/>
      <c r="H33" s="414">
        <v>44610.62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2673541.2000000002</v>
      </c>
      <c r="G35" s="417"/>
      <c r="H35" s="416">
        <f>SUM(H36:H37)</f>
        <v>3604582.49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2643541.2000000002</v>
      </c>
      <c r="G36" s="413"/>
      <c r="H36" s="412">
        <v>3574582.49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30000</v>
      </c>
      <c r="G37" s="415"/>
      <c r="H37" s="414">
        <v>30000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2910380.55</v>
      </c>
      <c r="G39" s="417"/>
      <c r="H39" s="416">
        <f>SUM(H40:H41)</f>
        <v>2844371.94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2910380.55</v>
      </c>
      <c r="G40" s="413"/>
      <c r="H40" s="412">
        <v>2844371.94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0</v>
      </c>
      <c r="G41" s="415"/>
      <c r="H41" s="414">
        <v>0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7897708.6100000003</v>
      </c>
      <c r="G43" s="429"/>
      <c r="H43" s="428">
        <f>H45+H47+H57+H59</f>
        <v>6967259.1399999997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3801600.41</v>
      </c>
      <c r="G47" s="417"/>
      <c r="H47" s="416">
        <f>H48+H49</f>
        <v>2709697.5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636221.43000000005</v>
      </c>
      <c r="G48" s="413"/>
      <c r="H48" s="412">
        <v>626775.67000000004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3165378.98</v>
      </c>
      <c r="G49" s="415"/>
      <c r="H49" s="414">
        <f>SUM(H50:H55)</f>
        <v>2082921.8299999998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62921.52</v>
      </c>
      <c r="G50" s="415"/>
      <c r="H50" s="414">
        <v>44655.92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2389448.0499999998</v>
      </c>
      <c r="G51" s="415"/>
      <c r="H51" s="414">
        <v>1969985.65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8177.1</v>
      </c>
      <c r="G52" s="415"/>
      <c r="H52" s="414">
        <v>40352.6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687905.23</v>
      </c>
      <c r="G53" s="415"/>
      <c r="H53" s="414">
        <v>11185.38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8927.08</v>
      </c>
      <c r="G54" s="415"/>
      <c r="H54" s="414">
        <v>8742.2800000000007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8000</v>
      </c>
      <c r="G55" s="415"/>
      <c r="H55" s="414">
        <v>8000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8">
        <v>0</v>
      </c>
      <c r="G57" s="415"/>
      <c r="H57" s="608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4096108.2</v>
      </c>
      <c r="G59" s="417"/>
      <c r="H59" s="416">
        <f>SUM(H60:H62)</f>
        <v>4257561.6399999997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500000</v>
      </c>
      <c r="G60" s="413"/>
      <c r="H60" s="412">
        <v>500000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3057951.75</v>
      </c>
      <c r="G61" s="415"/>
      <c r="H61" s="414">
        <v>1776326.93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538156.44999999995</v>
      </c>
      <c r="G62" s="415"/>
      <c r="H62" s="414">
        <v>1981234.71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60299.97</v>
      </c>
      <c r="G64" s="417"/>
      <c r="H64" s="416">
        <v>51297.4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43674233.879999995</v>
      </c>
      <c r="G66" s="424"/>
      <c r="H66" s="423">
        <f>H10+H43+H64</f>
        <v>41710113.07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2023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2023</v>
      </c>
      <c r="G6" s="468"/>
      <c r="H6" s="462">
        <f>F6-1</f>
        <v>2022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39156829.75</v>
      </c>
      <c r="G10" s="417"/>
      <c r="H10" s="416">
        <f>H12+H14+H16+H21+H25+H31</f>
        <v>37362862.039999999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9269160.6300000008</v>
      </c>
      <c r="G12" s="417"/>
      <c r="H12" s="416">
        <v>9269160.6300000008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14190921.41</v>
      </c>
      <c r="G14" s="417"/>
      <c r="H14" s="416">
        <v>13654070.939999999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1417652.11</v>
      </c>
      <c r="G16" s="417"/>
      <c r="H16" s="416">
        <f>SUM(H17:H19)</f>
        <v>1125870.81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1048648</v>
      </c>
      <c r="G17" s="455"/>
      <c r="H17" s="445">
        <v>536850.47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-459627.66</v>
      </c>
      <c r="G18" s="454"/>
      <c r="H18" s="441">
        <v>1048648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828631.77</v>
      </c>
      <c r="G19" s="454"/>
      <c r="H19" s="441">
        <v>-459627.66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3640127.41</v>
      </c>
      <c r="G21" s="417"/>
      <c r="H21" s="416">
        <f>SUM(H22:H23)</f>
        <v>3287209.67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283780.94</v>
      </c>
      <c r="G22" s="455"/>
      <c r="H22" s="445">
        <v>659170.72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3356346.47</v>
      </c>
      <c r="G23" s="454"/>
      <c r="H23" s="441">
        <v>2628038.9500000002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10161968.190000001</v>
      </c>
      <c r="G25" s="417"/>
      <c r="H25" s="416">
        <f>SUM(H26:H29)</f>
        <v>10026549.99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853246.72</v>
      </c>
      <c r="G26" s="455"/>
      <c r="H26" s="445">
        <v>814757.67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517164.7</v>
      </c>
      <c r="G27" s="454"/>
      <c r="H27" s="441">
        <v>544383.9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5529137.0700000003</v>
      </c>
      <c r="G28" s="454"/>
      <c r="H28" s="441">
        <v>5217397.68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3262419.7</v>
      </c>
      <c r="G29" s="454"/>
      <c r="H29" s="441">
        <v>3450010.74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477000</v>
      </c>
      <c r="G31" s="417"/>
      <c r="H31" s="416">
        <v>0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4297674.3600000003</v>
      </c>
      <c r="G33" s="456"/>
      <c r="H33" s="447">
        <f>H35+H44+H53</f>
        <v>4684693.7799999993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1640423.23</v>
      </c>
      <c r="G35" s="417"/>
      <c r="H35" s="416">
        <f>SUM(H36:H42)</f>
        <v>1138775.48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1555637.07</v>
      </c>
      <c r="G36" s="455"/>
      <c r="H36" s="445">
        <v>1046828.93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84786.16</v>
      </c>
      <c r="G37" s="454"/>
      <c r="H37" s="441">
        <v>91946.55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0</v>
      </c>
      <c r="G38" s="454"/>
      <c r="H38" s="441">
        <v>0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0</v>
      </c>
      <c r="G39" s="454"/>
      <c r="H39" s="441">
        <v>0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2625878.59</v>
      </c>
      <c r="G44" s="417"/>
      <c r="H44" s="416">
        <f>H45+SUM(H49:H51)</f>
        <v>3537006.2800000003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13534.58</v>
      </c>
      <c r="G45" s="455"/>
      <c r="H45" s="445">
        <f>SUM(H46:H48)</f>
        <v>9756.52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12590.01</v>
      </c>
      <c r="G46" s="454"/>
      <c r="H46" s="441">
        <v>8742.2800000000007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944.57</v>
      </c>
      <c r="G47" s="454"/>
      <c r="H47" s="441">
        <v>1014.24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0</v>
      </c>
      <c r="G48" s="454"/>
      <c r="H48" s="441">
        <v>0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2340882.2000000002</v>
      </c>
      <c r="G49" s="454"/>
      <c r="H49" s="441">
        <v>3242270.24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-8676.41</v>
      </c>
      <c r="G50" s="454"/>
      <c r="H50" s="441">
        <v>113377.33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280138.21999999997</v>
      </c>
      <c r="G51" s="454"/>
      <c r="H51" s="441">
        <v>171602.19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31372.54</v>
      </c>
      <c r="G53" s="417"/>
      <c r="H53" s="416">
        <v>8912.02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219729.77</v>
      </c>
      <c r="G55" s="417"/>
      <c r="H55" s="416">
        <v>-337442.75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43674233.880000003</v>
      </c>
      <c r="G57" s="451"/>
      <c r="H57" s="443">
        <f>H10+H33+H55</f>
        <v>41710113.07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2023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2023</v>
      </c>
      <c r="G5" s="517"/>
      <c r="H5" s="516">
        <f>F5-1</f>
        <v>2022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312359.21000000002</v>
      </c>
      <c r="G9" s="496"/>
      <c r="H9" s="472">
        <v>310052.8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1376975.43</v>
      </c>
      <c r="G10" s="496"/>
      <c r="H10" s="472">
        <v>1277447.69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3764531.49</v>
      </c>
      <c r="G11" s="496"/>
      <c r="H11" s="472">
        <v>3083192.67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2168818.7000000002</v>
      </c>
      <c r="G12" s="496"/>
      <c r="H12" s="472">
        <v>2138502.86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7011.91</v>
      </c>
      <c r="G13" s="496"/>
      <c r="H13" s="472">
        <v>6868.48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8586.5300000000007</v>
      </c>
      <c r="G14" s="496"/>
      <c r="H14" s="472">
        <f>SUM(H15:H17)</f>
        <v>7111.5300000000007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3856.38</v>
      </c>
      <c r="G15" s="496"/>
      <c r="H15" s="472">
        <v>3263.01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4556.25</v>
      </c>
      <c r="G16" s="507"/>
      <c r="H16" s="484">
        <v>3652.92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173.9</v>
      </c>
      <c r="G17" s="496"/>
      <c r="H17" s="472">
        <v>195.6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7638283.2700000005</v>
      </c>
      <c r="G19" s="505"/>
      <c r="H19" s="416">
        <f>SUM(H9:H14)</f>
        <v>6823176.0300000003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761159.05999999959</v>
      </c>
      <c r="G21" s="497"/>
      <c r="H21" s="480">
        <f>IF(Charges!H19&lt;Produits!H19,Produits!H19-Charges!H19,0)</f>
        <v>258366.24000000022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831451.78</v>
      </c>
      <c r="G25" s="496"/>
      <c r="H25" s="472">
        <v>802260.37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7011.91</v>
      </c>
      <c r="G29" s="496"/>
      <c r="H29" s="472">
        <v>6868.48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477000</v>
      </c>
      <c r="G30" s="496"/>
      <c r="H30" s="472">
        <v>0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32740.25</v>
      </c>
      <c r="G32" s="496"/>
      <c r="H32" s="472">
        <v>27581.91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1348203.94</v>
      </c>
      <c r="G34" s="505"/>
      <c r="H34" s="416">
        <f>SUM(H25:H32)</f>
        <v>836710.76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8986487.2100000009</v>
      </c>
      <c r="G36" s="505"/>
      <c r="H36" s="416">
        <f>H19+H34</f>
        <v>7659886.79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405003.79999999888</v>
      </c>
      <c r="G38" s="511"/>
      <c r="H38" s="492">
        <f>IF(Charges!H36&lt;Produits!H33,Produits!H33-Charges!H36,0)</f>
        <v>417631.27000000048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6806.87</v>
      </c>
      <c r="G41" s="496"/>
      <c r="H41" s="472">
        <v>23698.82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0</v>
      </c>
      <c r="G42" s="496"/>
      <c r="H42" s="472">
        <v>76686.789999999994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0</v>
      </c>
      <c r="G43" s="496"/>
      <c r="H43" s="472">
        <v>0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6806.87</v>
      </c>
      <c r="G44" s="508"/>
      <c r="H44" s="490">
        <f>SUM(H41:H43)</f>
        <v>100385.60999999999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1360000</v>
      </c>
      <c r="G47" s="496"/>
      <c r="H47" s="472">
        <v>260000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1087597.76</v>
      </c>
      <c r="G48" s="496"/>
      <c r="H48" s="472">
        <v>1490375.65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2447597.7599999998</v>
      </c>
      <c r="G49" s="505"/>
      <c r="H49" s="416">
        <f>SUM(H47:H48)</f>
        <v>1750375.65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2454404.63</v>
      </c>
      <c r="G52" s="504"/>
      <c r="H52" s="488">
        <f>H44+H49</f>
        <v>1850761.2599999998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423627.9700000002</v>
      </c>
      <c r="G54" s="497"/>
      <c r="H54" s="480">
        <f>IF(Charges!H52&lt;Produits!H51,Produits!H51-Charges!H52,0)</f>
        <v>0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11440891.84</v>
      </c>
      <c r="G56" s="505"/>
      <c r="H56" s="416">
        <f>H36+H52</f>
        <v>9510648.0500000007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828631.76999999955</v>
      </c>
      <c r="G58" s="497"/>
      <c r="H58" s="480">
        <f>IF(Charges!H56&lt;Produits!H55,Produits!H55-Charges!H56,0)</f>
        <v>0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405003.8</v>
      </c>
      <c r="G61" s="496"/>
      <c r="H61" s="472">
        <v>417631.27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423627.97</v>
      </c>
      <c r="G62" s="496"/>
      <c r="H62" s="472">
        <v>0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828631.77</v>
      </c>
      <c r="G63" s="497"/>
      <c r="H63" s="474">
        <f>SUM(H61:H62)</f>
        <v>417631.27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12269523.609999999</v>
      </c>
      <c r="G65" s="499"/>
      <c r="H65" s="478">
        <f>H56+H63</f>
        <v>9928279.3200000003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2023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2023</v>
      </c>
      <c r="G5" s="569"/>
      <c r="H5" s="574">
        <f>F5-1</f>
        <v>2022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5550218.0300000003</v>
      </c>
      <c r="G9" s="543"/>
      <c r="H9" s="537">
        <v>4295675.91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295053.39</v>
      </c>
      <c r="G10" s="543"/>
      <c r="H10" s="537">
        <v>420848.57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2476109.4</v>
      </c>
      <c r="G12" s="543"/>
      <c r="H12" s="537">
        <v>2270988.63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7011.91</v>
      </c>
      <c r="G13" s="543"/>
      <c r="H13" s="537">
        <v>6868.48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71049.599999999991</v>
      </c>
      <c r="G14" s="583"/>
      <c r="H14" s="551">
        <f>SUM(H16:H17)</f>
        <v>87160.680000000008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3848.79</v>
      </c>
      <c r="G16" s="543"/>
      <c r="H16" s="537">
        <v>3256.3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67200.81</v>
      </c>
      <c r="G17" s="543"/>
      <c r="H17" s="537">
        <v>83904.38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8399442.3300000001</v>
      </c>
      <c r="G19" s="417"/>
      <c r="H19" s="505">
        <f>SUM(H9:H14)</f>
        <v>7081542.2700000005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0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459037.69</v>
      </c>
      <c r="G25" s="543"/>
      <c r="H25" s="537">
        <v>511328.14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7011.91</v>
      </c>
      <c r="G27" s="543"/>
      <c r="H27" s="537">
        <v>6868.48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525999.07999999996</v>
      </c>
      <c r="G28" s="543"/>
      <c r="H28" s="537">
        <v>477779.17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992048.67999999993</v>
      </c>
      <c r="G31" s="417"/>
      <c r="H31" s="505">
        <f>SUM(H25:H29)</f>
        <v>995975.79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9391491.0099999998</v>
      </c>
      <c r="G33" s="417"/>
      <c r="H33" s="505">
        <f>H19+H31</f>
        <v>8077518.0600000005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0</v>
      </c>
      <c r="G35" s="557"/>
      <c r="H35" s="531">
        <f>IF(Charges!H36&gt;Produits!H33,Charges!H36-Produits!H33,0)</f>
        <v>0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55973.22</v>
      </c>
      <c r="G38" s="543"/>
      <c r="H38" s="537">
        <v>57220.52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727379.36</v>
      </c>
      <c r="G39" s="543"/>
      <c r="H39" s="537">
        <v>0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0</v>
      </c>
      <c r="G40" s="543"/>
      <c r="H40" s="537">
        <v>0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783352.58</v>
      </c>
      <c r="G42" s="417"/>
      <c r="H42" s="505">
        <f>SUM(H38:H40)</f>
        <v>57220.52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575389.78</v>
      </c>
      <c r="G45" s="543"/>
      <c r="H45" s="537">
        <v>0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1519290.24</v>
      </c>
      <c r="G46" s="543"/>
      <c r="H46" s="537">
        <v>916281.81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2094680.02</v>
      </c>
      <c r="G48" s="557"/>
      <c r="H48" s="541">
        <f>SUM(H45:H46)</f>
        <v>916281.81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2878032.6</v>
      </c>
      <c r="G51" s="417"/>
      <c r="H51" s="505">
        <f>H42+H48</f>
        <v>973502.33000000007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0</v>
      </c>
      <c r="G53" s="557"/>
      <c r="H53" s="531">
        <f>IF(Charges!H52&gt;Produits!H51,Charges!H52-Produits!H51,0)</f>
        <v>877258.9299999997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12269523.609999999</v>
      </c>
      <c r="G55" s="417"/>
      <c r="H55" s="505">
        <f>H33+H51</f>
        <v>9051020.3900000006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0</v>
      </c>
      <c r="G57" s="557"/>
      <c r="H57" s="531">
        <f>IF(Charges!H56&gt;Produits!H55,Charges!H56-Produits!H55,0)</f>
        <v>459627.66000000015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0</v>
      </c>
      <c r="G60" s="543"/>
      <c r="H60" s="537">
        <v>0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0</v>
      </c>
      <c r="G61" s="543"/>
      <c r="H61" s="537">
        <v>877258.93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0</v>
      </c>
      <c r="G63" s="417"/>
      <c r="H63" s="505">
        <f>SUM(H60:H61)</f>
        <v>877258.93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12269523.609999999</v>
      </c>
      <c r="G65" s="548"/>
      <c r="H65" s="529">
        <f>H55+H63</f>
        <v>9928279.3200000003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25122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2023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25122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2023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Directeur financier</cp:lastModifiedBy>
  <cp:lastPrinted>2024-12-03T14:33:46Z</cp:lastPrinted>
  <dcterms:created xsi:type="dcterms:W3CDTF">2006-02-10T09:03:57Z</dcterms:created>
  <dcterms:modified xsi:type="dcterms:W3CDTF">2026-03-05T12:11:17Z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